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98B2CF89-F721-4417-B626-FAA516C44C8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О" sheetId="2" r:id="rId1"/>
    <sheet name="ПРЕРАЗГЛЕДАНИ - ЯНУАРИ-ФЕВРУАРИ" sheetId="5" r:id="rId2"/>
  </sheets>
  <definedNames>
    <definedName name="_xlnm._FilterDatabase" localSheetId="1" hidden="1">'ПРЕРАЗГЛЕДАНИ - ЯНУАРИ-ФЕВРУАРИ'!$A$3:$I$19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5" l="1"/>
  <c r="F45" i="5"/>
  <c r="I44" i="5"/>
  <c r="I43" i="5"/>
  <c r="F43" i="5"/>
  <c r="I42" i="5"/>
  <c r="H42" i="5" s="1"/>
  <c r="F42" i="5"/>
  <c r="I41" i="5"/>
  <c r="H41" i="5"/>
  <c r="F41" i="5"/>
  <c r="I40" i="5"/>
  <c r="H40" i="5" s="1"/>
  <c r="F40" i="5"/>
  <c r="I39" i="5"/>
  <c r="H39" i="5" s="1"/>
  <c r="F39" i="5"/>
  <c r="I38" i="5"/>
  <c r="H38" i="5" s="1"/>
  <c r="F38" i="5"/>
  <c r="E37" i="5"/>
  <c r="I37" i="5" s="1"/>
  <c r="H37" i="5" s="1"/>
  <c r="E36" i="5"/>
  <c r="I36" i="5" s="1"/>
  <c r="I35" i="5"/>
  <c r="H35" i="5" s="1"/>
  <c r="I34" i="5"/>
  <c r="F34" i="5"/>
  <c r="I33" i="5"/>
  <c r="H33" i="5"/>
  <c r="F33" i="5"/>
  <c r="I32" i="5"/>
  <c r="H32" i="5"/>
  <c r="F32" i="5"/>
  <c r="I31" i="5"/>
  <c r="H31" i="5" s="1"/>
  <c r="I30" i="5"/>
  <c r="F30" i="5"/>
  <c r="I29" i="5"/>
  <c r="H29" i="5"/>
  <c r="F29" i="5"/>
  <c r="F28" i="5"/>
  <c r="E28" i="5"/>
  <c r="I28" i="5" s="1"/>
  <c r="H28" i="5" s="1"/>
  <c r="I27" i="5"/>
  <c r="H27" i="5"/>
  <c r="F27" i="5"/>
  <c r="I26" i="5"/>
  <c r="H26" i="5"/>
  <c r="F26" i="5"/>
  <c r="F25" i="5"/>
  <c r="E25" i="5"/>
  <c r="I25" i="5" s="1"/>
  <c r="I24" i="5"/>
  <c r="H24" i="5"/>
  <c r="F24" i="5"/>
  <c r="I23" i="5"/>
  <c r="H23" i="5"/>
  <c r="F23" i="5"/>
  <c r="E22" i="5"/>
  <c r="I22" i="5" s="1"/>
  <c r="H22" i="5" s="1"/>
  <c r="I21" i="5"/>
  <c r="H21" i="5"/>
  <c r="I19" i="5"/>
  <c r="F19" i="5"/>
  <c r="I18" i="5"/>
  <c r="F18" i="5"/>
  <c r="E17" i="5"/>
  <c r="I17" i="5" s="1"/>
  <c r="H17" i="5" s="1"/>
  <c r="I16" i="5"/>
  <c r="H16" i="5"/>
  <c r="I15" i="5"/>
  <c r="H15" i="5" s="1"/>
  <c r="F15" i="5"/>
  <c r="I14" i="5"/>
  <c r="H14" i="5" s="1"/>
  <c r="F14" i="5"/>
  <c r="I13" i="5"/>
  <c r="H13" i="5"/>
  <c r="F13" i="5"/>
  <c r="I12" i="5"/>
  <c r="H12" i="5" s="1"/>
  <c r="F12" i="5"/>
  <c r="I11" i="5"/>
  <c r="H11" i="5"/>
  <c r="I10" i="5"/>
  <c r="H10" i="5"/>
  <c r="F10" i="5"/>
  <c r="I9" i="5"/>
  <c r="H9" i="5"/>
  <c r="F9" i="5"/>
  <c r="E8" i="5"/>
  <c r="F8" i="5" s="1"/>
  <c r="I7" i="5"/>
  <c r="H7" i="5"/>
  <c r="F7" i="5"/>
  <c r="I6" i="5"/>
  <c r="H6" i="5"/>
  <c r="F6" i="5"/>
  <c r="I5" i="5"/>
  <c r="H5" i="5"/>
  <c r="F5" i="5"/>
  <c r="I4" i="5"/>
  <c r="H4" i="5"/>
  <c r="F4" i="5"/>
  <c r="G12" i="2"/>
  <c r="E12" i="2"/>
  <c r="D12" i="2"/>
  <c r="C12" i="2"/>
  <c r="H10" i="2"/>
  <c r="H8" i="2" s="1"/>
  <c r="G10" i="2"/>
  <c r="H9" i="2"/>
  <c r="G8" i="2"/>
  <c r="D8" i="2"/>
  <c r="C8" i="2"/>
  <c r="H6" i="2"/>
  <c r="H4" i="2" s="1"/>
  <c r="G6" i="2"/>
  <c r="E6" i="2"/>
  <c r="H5" i="2"/>
  <c r="G4" i="2"/>
  <c r="E4" i="2"/>
  <c r="D4" i="2"/>
  <c r="C4" i="2"/>
  <c r="H12" i="2" l="1"/>
  <c r="F17" i="5"/>
  <c r="F46" i="5" s="1"/>
  <c r="F36" i="5"/>
  <c r="F37" i="5"/>
  <c r="I8" i="5"/>
  <c r="H8" i="5" s="1"/>
  <c r="H46" i="5" s="1"/>
  <c r="E46" i="5"/>
  <c r="I46" i="5" l="1"/>
</calcChain>
</file>

<file path=xl/sharedStrings.xml><?xml version="1.0" encoding="utf-8"?>
<sst xmlns="http://schemas.openxmlformats.org/spreadsheetml/2006/main" count="113" uniqueCount="99">
  <si>
    <t>Продукт</t>
  </si>
  <si>
    <t>Бр. одобрени
заявления</t>
  </si>
  <si>
    <t>Бр. идентифицирани лица
с право на подпомагане по Програмата</t>
  </si>
  <si>
    <t xml:space="preserve">Бр. верифицирани
нощувки </t>
  </si>
  <si>
    <t>Суми без ДДС</t>
  </si>
  <si>
    <t>Суми  с ДДС</t>
  </si>
  <si>
    <t xml:space="preserve">Одобрени заявления за периода </t>
  </si>
  <si>
    <t xml:space="preserve">Кандидати с 0% ставка по  ЗДДС </t>
  </si>
  <si>
    <t>Кандидати с 9% ставка по ЗДДС</t>
  </si>
  <si>
    <t>Кандидати с 20% ставка по ЗДДС</t>
  </si>
  <si>
    <t>OT 01.02.2025  ДО 04.03.2025 Г.</t>
  </si>
  <si>
    <t>ОТЧЕТЕН ПЕРИОД
В евро</t>
  </si>
  <si>
    <t>Единична цена на нощувка (без ДДС)</t>
  </si>
  <si>
    <t>ОБЩО:</t>
  </si>
  <si>
    <t>OT 01.01.2025  ДО 31.01.2025 Г.</t>
  </si>
  <si>
    <t>№</t>
  </si>
  <si>
    <t>Проект</t>
  </si>
  <si>
    <t>Кандидат</t>
  </si>
  <si>
    <t>ЕИК</t>
  </si>
  <si>
    <t>Стойност без ДДС</t>
  </si>
  <si>
    <t>Стойност с ДДС</t>
  </si>
  <si>
    <t>Ставка по ЗДДС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</si>
  <si>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</si>
  <si>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</si>
  <si>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BG-176789478-2022-35-0005</t>
  </si>
  <si>
    <t>ПЛАМЕН ДИМИТРОВ ПАВЛОВ</t>
  </si>
  <si>
    <t>BG-176789478-2022-35-0008</t>
  </si>
  <si>
    <t>BG-176789478-2022-35-0009</t>
  </si>
  <si>
    <t>ПОЧИВНА БАЗА СЛЪНЧЕВ БРЯГ</t>
  </si>
  <si>
    <t>Международен колеж ООД</t>
  </si>
  <si>
    <t>BG-176789478-2022-35-0014</t>
  </si>
  <si>
    <t>BG-176789478-2022-35-0019</t>
  </si>
  <si>
    <t>ЛЕТИЩЕ СОФИЯ ЕАД</t>
  </si>
  <si>
    <t>BG-176789478-2022-35-0043</t>
  </si>
  <si>
    <t>ОБЩИНА ВЕЛИКИ ПРЕСЛАВ</t>
  </si>
  <si>
    <t>BG-176789478-2022-35-0046</t>
  </si>
  <si>
    <t>ДЕЛТА ПАЛАС ПРИМ ЕООД</t>
  </si>
  <si>
    <t>BG-176789478-2022-35-0055</t>
  </si>
  <si>
    <t>BG-176789478-2022-35-0057</t>
  </si>
  <si>
    <t>BG-176789478-2022-35-0061</t>
  </si>
  <si>
    <t>BG-176789478-2022-35-0065</t>
  </si>
  <si>
    <t>ДИНЕМ М ЕООД</t>
  </si>
  <si>
    <t>BG-176789478-2022-35-0087</t>
  </si>
  <si>
    <t>КОНИКС ТРАВЪЛ ЕООД</t>
  </si>
  <si>
    <t>BG-176789478-2022-35-0096</t>
  </si>
  <si>
    <t>BG-176789478-2022-35-0102</t>
  </si>
  <si>
    <t>ЛИНАПАСК ЕООД</t>
  </si>
  <si>
    <t>BG-176789478-2022-35-0105</t>
  </si>
  <si>
    <t>BG-176789478-2022-36-0002</t>
  </si>
  <si>
    <t>ДЕЛТА ПАЛАС ПРИМ</t>
  </si>
  <si>
    <t>BG-176789478-2022-36-0004</t>
  </si>
  <si>
    <t>Е И К ТУРИСТ ГРУП" ЕООД</t>
  </si>
  <si>
    <t>BG-176789478-2022-36-0015</t>
  </si>
  <si>
    <t>BG-176789478-2022-36-0020</t>
  </si>
  <si>
    <t>BG-176789478-2022-36-0029</t>
  </si>
  <si>
    <t>АНВЕРС КОМЕРС ЕООД</t>
  </si>
  <si>
    <t>BG-176789478-2022-36-0031</t>
  </si>
  <si>
    <t>BG-176789478-2022-36-0037</t>
  </si>
  <si>
    <t>BG-176789478-2022-36-0041</t>
  </si>
  <si>
    <t>BG-176789478-2022-36-0043</t>
  </si>
  <si>
    <t>BG-176789478-2022-36-0046</t>
  </si>
  <si>
    <t>BG-176789478-2022-36-0049</t>
  </si>
  <si>
    <t>BG-176789478-2022-36-0050</t>
  </si>
  <si>
    <t>BG-176789478-2022-36-0061</t>
  </si>
  <si>
    <t>BG-176789478-2022-36-0067</t>
  </si>
  <si>
    <t>BG-176789478-2022-36-0068</t>
  </si>
  <si>
    <t>BG-176789478-2022-36-0085</t>
  </si>
  <si>
    <t>М - ПОВЕР - ХЛ ЕООД</t>
  </si>
  <si>
    <t>BG-176789478-2022-36-0087</t>
  </si>
  <si>
    <t>BG-176789478-2022-36-0088</t>
  </si>
  <si>
    <t>BG-176789478-2022-36-0089</t>
  </si>
  <si>
    <t>BG-176789478-2022-36-0090</t>
  </si>
  <si>
    <t>BG-176789478-2022-36-0092</t>
  </si>
  <si>
    <t>BG-176789478-2022-36-0094</t>
  </si>
  <si>
    <t>BG-176789478-2022-36-0099</t>
  </si>
  <si>
    <t>BG-176789478-2022-36-0101</t>
  </si>
  <si>
    <t>КОЛЕЛОТО РЕСТ ООД</t>
  </si>
  <si>
    <t>BG-176789478-2022-36-0111</t>
  </si>
  <si>
    <t>BG-176789478-2022-35-0023</t>
  </si>
  <si>
    <t>ТОНИ БУДИНОВ</t>
  </si>
  <si>
    <t>ПРИЗ 2007 ООД</t>
  </si>
  <si>
    <t>Е и К Турист Груп ЕООД</t>
  </si>
  <si>
    <t>ДАРОВАНИЕ Х ОДД ЕООД</t>
  </si>
  <si>
    <t>НАЦИОНАЛНА ЕЛЕКТРИЧЕСКА КОМПАНИЯ ЕАД</t>
  </si>
  <si>
    <t>ХОЛДИНГ БДЖ ЕАД</t>
  </si>
  <si>
    <t>ДАНИЕЛ ЙОРДАНОВ ИСКРЕВ</t>
  </si>
  <si>
    <t>ВИЙОР 97 ООД</t>
  </si>
  <si>
    <t>ЕТ РОСА - Руска Минчева</t>
  </si>
  <si>
    <t>ЦАРЕВЕЦ 2021 ЕООД</t>
  </si>
  <si>
    <t>МОНТАЖИ ЕАД Клон Варна</t>
  </si>
  <si>
    <t>ГРУП 666 ЕООД</t>
  </si>
  <si>
    <t>ПЕНЕЛОПЕ ПРИМОРСКО ЕООД</t>
  </si>
  <si>
    <t>ПРИМАВЕРА ЛУКС ЕООД</t>
  </si>
  <si>
    <t>НАЦИОНАЛНА ЕЛЕКТРИЧЕСКА КОМПАНИЯ</t>
  </si>
  <si>
    <t>РУЖЕСТ ЕООД</t>
  </si>
  <si>
    <t>АГЕНЦИЯ ПЪТНА ИНФРАСТРУКТУРА</t>
  </si>
  <si>
    <t xml:space="preserve"> </t>
  </si>
  <si>
    <r>
      <rPr>
        <b/>
        <sz val="14"/>
        <rFont val="Calibri"/>
        <family val="2"/>
        <charset val="204"/>
        <scheme val="minor"/>
      </rPr>
      <t>С</t>
    </r>
    <r>
      <rPr>
        <b/>
        <sz val="11"/>
        <rFont val="Calibri"/>
        <family val="2"/>
        <charset val="204"/>
        <scheme val="minor"/>
      </rPr>
      <t>ПИСЪК № 32 ЗА ОДОБРЯВАНЕ НА ДОПЛАЩАНЕ НА ПОМОЩ НА КАНДИДАТИТЕ ПО 
 "</t>
    </r>
    <r>
      <rPr>
        <b/>
        <sz val="14"/>
        <rFont val="Calibri"/>
        <family val="2"/>
        <charset val="204"/>
        <scheme val="minor"/>
      </rPr>
      <t>П</t>
    </r>
    <r>
      <rPr>
        <b/>
        <sz val="11"/>
        <rFont val="Calibri"/>
        <family val="2"/>
        <charset val="204"/>
        <scheme val="minor"/>
      </rPr>
      <t xml:space="preserve">РОГРАМА ЗА ХУМАНИТАРНО ПОДПОМАГАНЕ НА РАЗСЕЛЕНИ ЛИЦА ОТ </t>
    </r>
    <r>
      <rPr>
        <b/>
        <sz val="14"/>
        <rFont val="Calibri"/>
        <family val="2"/>
        <charset val="204"/>
        <scheme val="minor"/>
      </rPr>
      <t>У</t>
    </r>
    <r>
      <rPr>
        <b/>
        <sz val="11"/>
        <rFont val="Calibri"/>
        <family val="2"/>
        <charset val="204"/>
        <scheme val="minor"/>
      </rPr>
      <t>КРАЙНА С ПРЕДОСТАВЕНА ВРЕМЕННА ЗАКРИЛА В РЕПУБЛИКА БЪЛГАРИЯ"  
-  ЗА ОТЧЕТНИЯ ПЕРИОД OT 1 ЯНУАРИ 2025 Г. ДО 31 ЯНУАРИ 2025 Г. И OT 1 ФЕВРУАРИ 2025 Г. ДО 4 МАРТ 2025 Г., ВСЛЕДСТВИЕ НА ПРЕРАЗГЛЕЖДАНЕ НА ПРОЕКТНИТЕ ПРЕДЛОЖЕНИЯ</t>
    </r>
  </si>
  <si>
    <r>
      <rPr>
        <b/>
        <sz val="14"/>
        <color theme="1"/>
        <rFont val="Calibri"/>
        <family val="2"/>
        <charset val="204"/>
        <scheme val="minor"/>
      </rPr>
      <t>С</t>
    </r>
    <r>
      <rPr>
        <b/>
        <sz val="11"/>
        <color theme="1"/>
        <rFont val="Calibri"/>
        <family val="2"/>
        <charset val="204"/>
        <scheme val="minor"/>
      </rPr>
      <t>ПИСЪК № 32 ЗА ОДОБРЯВАНЕ НА ДОПЛАЩАНЕ НА ПОМОЩ НА КАНДИДАТИТЕ ПО 
 "</t>
    </r>
    <r>
      <rPr>
        <b/>
        <sz val="14"/>
        <color theme="1"/>
        <rFont val="Calibri"/>
        <family val="2"/>
        <charset val="204"/>
        <scheme val="minor"/>
      </rPr>
      <t>П</t>
    </r>
    <r>
      <rPr>
        <b/>
        <sz val="11"/>
        <color theme="1"/>
        <rFont val="Calibri"/>
        <family val="2"/>
        <charset val="204"/>
        <scheme val="minor"/>
      </rPr>
      <t xml:space="preserve">РОГРАМА ЗА ХУМАНИТАРНО ПОДПОМАГАНЕ НА РАЗСЕЛЕНИ ЛИЦА ОТ </t>
    </r>
    <r>
      <rPr>
        <b/>
        <sz val="14"/>
        <color theme="1"/>
        <rFont val="Calibri"/>
        <family val="2"/>
        <charset val="204"/>
        <scheme val="minor"/>
      </rPr>
      <t>У</t>
    </r>
    <r>
      <rPr>
        <b/>
        <sz val="11"/>
        <color theme="1"/>
        <rFont val="Calibri"/>
        <family val="2"/>
        <charset val="204"/>
        <scheme val="minor"/>
      </rPr>
      <t>КРАЙНА С ПРЕДОСТАВЕНА ВРЕМЕННА ЗАРКИЛА В РЕПУБЛИКА БЪЛГАРИЯ"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</si>
</sst>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.00\ &quot;лв.&quot;"/>
    <numFmt numFmtId="165" formatCode="_-* #,##0.00\ [$€-1]_-;\-* #,##0.00\ [$€-1]_-;_-* &quot;-&quot;??\ [$€-1]_-;_-@_-"/>
    <numFmt numFmtId="166" formatCode="000000000"/>
    <numFmt numFmtId="167" formatCode="0.000000"/>
    <numFmt numFmtId="168" formatCode="_-* #,##0\ _л_в_._-;\-* #,##0\ _л_в_._-;_-* &quot;-&quot;\ _л_в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2" borderId="0" applyNumberFormat="0" applyBorder="0" applyAlignment="0" applyProtection="0"/>
  </cellStyleXfs>
  <cellXfs count="54">
    <xf numFmtId="0" fontId="0" fillId="0" borderId="0" xfId="0"/>
    <xf numFmtId="16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/>
    <xf numFmtId="0" fontId="5" fillId="4" borderId="1" xfId="1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vertical="center"/>
    </xf>
    <xf numFmtId="0" fontId="3" fillId="0" borderId="1" xfId="1" applyBorder="1"/>
    <xf numFmtId="165" fontId="0" fillId="0" borderId="1" xfId="0" applyNumberFormat="1" applyBorder="1"/>
    <xf numFmtId="165" fontId="3" fillId="0" borderId="1" xfId="1" applyNumberFormat="1" applyBorder="1" applyAlignment="1">
      <alignment vertical="center"/>
    </xf>
    <xf numFmtId="0" fontId="1" fillId="4" borderId="1" xfId="0" applyFont="1" applyFill="1" applyBorder="1"/>
    <xf numFmtId="165" fontId="1" fillId="4" borderId="1" xfId="0" applyNumberFormat="1" applyFont="1" applyFill="1" applyBorder="1"/>
    <xf numFmtId="0" fontId="5" fillId="4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9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67" fontId="0" fillId="0" borderId="0" xfId="0" applyNumberFormat="1"/>
    <xf numFmtId="1" fontId="0" fillId="0" borderId="1" xfId="0" applyNumberFormat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49" fontId="0" fillId="7" borderId="1" xfId="0" applyNumberFormat="1" applyFont="1" applyFill="1" applyBorder="1" applyAlignment="1">
      <alignment horizontal="left" vertical="center"/>
    </xf>
    <xf numFmtId="49" fontId="0" fillId="7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right" vertical="center"/>
    </xf>
    <xf numFmtId="9" fontId="7" fillId="7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right" vertical="center"/>
    </xf>
    <xf numFmtId="165" fontId="1" fillId="7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3">
    <cellStyle name="Accent1 2" xfId="2" xr:uid="{00000000-0005-0000-0000-000000000000}"/>
    <cellStyle name="Normal" xfId="0" builtinId="0"/>
    <cellStyle name="Normal 4" xfId="1" xr:uid="{00000000-0005-0000-0000-000002000000}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sqref="A1:H2"/>
    </sheetView>
  </sheetViews>
  <sheetFormatPr defaultRowHeight="15" x14ac:dyDescent="0.25"/>
  <cols>
    <col min="1" max="1" width="30.85546875" customWidth="1"/>
    <col min="2" max="2" width="34.7109375" customWidth="1"/>
    <col min="3" max="3" width="8.7109375" bestFit="1" customWidth="1"/>
    <col min="4" max="4" width="17.28515625" customWidth="1"/>
    <col min="5" max="5" width="12.5703125" bestFit="1" customWidth="1"/>
    <col min="6" max="6" width="16.28515625" bestFit="1" customWidth="1"/>
    <col min="7" max="7" width="16" bestFit="1" customWidth="1"/>
    <col min="8" max="8" width="15" bestFit="1" customWidth="1"/>
    <col min="9" max="9" width="17.42578125" customWidth="1"/>
    <col min="10" max="10" width="12.85546875" bestFit="1" customWidth="1"/>
  </cols>
  <sheetData>
    <row r="1" spans="1:10" ht="31.5" customHeight="1" x14ac:dyDescent="0.25">
      <c r="A1" s="51" t="s">
        <v>98</v>
      </c>
      <c r="B1" s="51"/>
      <c r="C1" s="51"/>
      <c r="D1" s="51"/>
      <c r="E1" s="51"/>
      <c r="F1" s="51"/>
      <c r="G1" s="51"/>
      <c r="H1" s="51"/>
    </row>
    <row r="2" spans="1:10" ht="31.5" customHeight="1" x14ac:dyDescent="0.25">
      <c r="A2" s="52"/>
      <c r="B2" s="52"/>
      <c r="C2" s="52"/>
      <c r="D2" s="52"/>
      <c r="E2" s="52"/>
      <c r="F2" s="52"/>
      <c r="G2" s="52"/>
      <c r="H2" s="52"/>
    </row>
    <row r="3" spans="1:10" ht="90" x14ac:dyDescent="0.25">
      <c r="A3" s="4" t="s">
        <v>11</v>
      </c>
      <c r="B3" s="5" t="s">
        <v>0</v>
      </c>
      <c r="C3" s="4" t="s">
        <v>1</v>
      </c>
      <c r="D3" s="4" t="s">
        <v>2</v>
      </c>
      <c r="E3" s="4" t="s">
        <v>3</v>
      </c>
      <c r="F3" s="4" t="s">
        <v>12</v>
      </c>
      <c r="G3" s="6" t="s">
        <v>4</v>
      </c>
      <c r="H3" s="6" t="s">
        <v>5</v>
      </c>
    </row>
    <row r="4" spans="1:10" x14ac:dyDescent="0.25">
      <c r="A4" s="15" t="s">
        <v>14</v>
      </c>
      <c r="B4" s="7" t="s">
        <v>6</v>
      </c>
      <c r="C4" s="15">
        <f>SUM(C5:C7)</f>
        <v>16</v>
      </c>
      <c r="D4" s="15">
        <f t="shared" ref="D4:E4" si="0">SUM(D5:D7)</f>
        <v>247</v>
      </c>
      <c r="E4" s="15">
        <f t="shared" si="0"/>
        <v>7559</v>
      </c>
      <c r="F4" s="8"/>
      <c r="G4" s="9">
        <f>SUM(G5:G7)</f>
        <v>57977.24</v>
      </c>
      <c r="H4" s="9">
        <f>SUM(H5:H7)</f>
        <v>62075.450000000004</v>
      </c>
      <c r="I4" s="1"/>
      <c r="J4" s="1"/>
    </row>
    <row r="5" spans="1:10" x14ac:dyDescent="0.25">
      <c r="A5" s="10"/>
      <c r="B5" s="10" t="s">
        <v>7</v>
      </c>
      <c r="C5" s="16">
        <v>2</v>
      </c>
      <c r="D5" s="17">
        <v>11</v>
      </c>
      <c r="E5" s="17">
        <v>325</v>
      </c>
      <c r="F5" s="11">
        <v>7.67</v>
      </c>
      <c r="G5" s="12">
        <v>2492.61</v>
      </c>
      <c r="H5" s="12">
        <f>G5</f>
        <v>2492.61</v>
      </c>
      <c r="I5" s="1"/>
      <c r="J5" s="1"/>
    </row>
    <row r="6" spans="1:10" x14ac:dyDescent="0.25">
      <c r="A6" s="10"/>
      <c r="B6" s="10" t="s">
        <v>8</v>
      </c>
      <c r="C6" s="16">
        <v>12</v>
      </c>
      <c r="D6" s="17">
        <v>232</v>
      </c>
      <c r="E6" s="17">
        <f>7079+31</f>
        <v>7110</v>
      </c>
      <c r="F6" s="11">
        <v>7.67</v>
      </c>
      <c r="G6" s="12">
        <f>54295.78+237.77</f>
        <v>54533.549999999996</v>
      </c>
      <c r="H6" s="12">
        <f>58182.37+259.17</f>
        <v>58441.54</v>
      </c>
      <c r="I6" s="1"/>
      <c r="J6" s="1"/>
    </row>
    <row r="7" spans="1:10" x14ac:dyDescent="0.25">
      <c r="A7" s="10"/>
      <c r="B7" s="10" t="s">
        <v>9</v>
      </c>
      <c r="C7" s="16">
        <v>2</v>
      </c>
      <c r="D7" s="17">
        <v>4</v>
      </c>
      <c r="E7" s="17">
        <v>124</v>
      </c>
      <c r="F7" s="11">
        <v>7.67</v>
      </c>
      <c r="G7" s="12">
        <v>951.08</v>
      </c>
      <c r="H7" s="12">
        <v>1141.3</v>
      </c>
      <c r="I7" s="1"/>
      <c r="J7" s="1"/>
    </row>
    <row r="8" spans="1:10" x14ac:dyDescent="0.25">
      <c r="A8" s="19" t="s">
        <v>10</v>
      </c>
      <c r="B8" s="13" t="s">
        <v>6</v>
      </c>
      <c r="C8" s="18">
        <f>SUM(C9:C11)</f>
        <v>25</v>
      </c>
      <c r="D8" s="18">
        <f t="shared" ref="D8:H8" si="1">SUM(D9:D11)</f>
        <v>226</v>
      </c>
      <c r="E8" s="41">
        <v>6662.4352919427647</v>
      </c>
      <c r="F8" s="13"/>
      <c r="G8" s="14">
        <f>SUM(G9:G11)</f>
        <v>51100.880000000005</v>
      </c>
      <c r="H8" s="14">
        <f t="shared" si="1"/>
        <v>56891.35</v>
      </c>
      <c r="I8" s="1"/>
    </row>
    <row r="9" spans="1:10" x14ac:dyDescent="0.25">
      <c r="A9" s="2"/>
      <c r="B9" s="2" t="s">
        <v>7</v>
      </c>
      <c r="C9" s="3">
        <v>2</v>
      </c>
      <c r="D9" s="3">
        <v>10</v>
      </c>
      <c r="E9" s="3">
        <v>320</v>
      </c>
      <c r="F9" s="11">
        <v>7.67</v>
      </c>
      <c r="G9" s="11">
        <v>2454.3200000000002</v>
      </c>
      <c r="H9" s="11">
        <f>G9</f>
        <v>2454.3200000000002</v>
      </c>
      <c r="I9" s="1"/>
    </row>
    <row r="10" spans="1:10" x14ac:dyDescent="0.25">
      <c r="A10" s="2"/>
      <c r="B10" s="2" t="s">
        <v>8</v>
      </c>
      <c r="C10" s="3">
        <v>18</v>
      </c>
      <c r="D10" s="3">
        <v>163</v>
      </c>
      <c r="E10" s="40">
        <v>4668.5349329999999</v>
      </c>
      <c r="F10" s="11">
        <v>7.67</v>
      </c>
      <c r="G10" s="11">
        <f>33149.43+245.44+1717.94+694.85</f>
        <v>35807.660000000003</v>
      </c>
      <c r="H10" s="11">
        <f>38272.97+757.38</f>
        <v>39030.35</v>
      </c>
      <c r="I10" s="1"/>
    </row>
    <row r="11" spans="1:10" x14ac:dyDescent="0.25">
      <c r="A11" s="2"/>
      <c r="B11" s="2" t="s">
        <v>9</v>
      </c>
      <c r="C11" s="3">
        <v>5</v>
      </c>
      <c r="D11" s="3">
        <v>53</v>
      </c>
      <c r="E11" s="3">
        <v>1674</v>
      </c>
      <c r="F11" s="11">
        <v>7.67</v>
      </c>
      <c r="G11" s="11">
        <v>12838.9</v>
      </c>
      <c r="H11" s="11">
        <v>15406.68</v>
      </c>
      <c r="I11" s="1"/>
    </row>
    <row r="12" spans="1:10" x14ac:dyDescent="0.25">
      <c r="A12" s="20" t="s">
        <v>13</v>
      </c>
      <c r="B12" s="13"/>
      <c r="C12" s="18">
        <f>SUM(C4,C8)</f>
        <v>41</v>
      </c>
      <c r="D12" s="18">
        <f t="shared" ref="D12:H12" si="2">SUM(D4,D8)</f>
        <v>473</v>
      </c>
      <c r="E12" s="41">
        <f>SUM(E4,E8)</f>
        <v>14221.435291942766</v>
      </c>
      <c r="F12" s="13"/>
      <c r="G12" s="14">
        <f>SUM(G4,G8)</f>
        <v>109078.12</v>
      </c>
      <c r="H12" s="14">
        <f t="shared" si="2"/>
        <v>118966.8</v>
      </c>
      <c r="I12" s="1"/>
      <c r="J12" s="1"/>
    </row>
    <row r="19" spans="6:6" x14ac:dyDescent="0.25">
      <c r="F19" s="39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tabSelected="1" zoomScaleNormal="100" workbookViewId="0">
      <selection sqref="A1:I2"/>
    </sheetView>
  </sheetViews>
  <sheetFormatPr defaultRowHeight="15" x14ac:dyDescent="0.25"/>
  <cols>
    <col min="1" max="1" width="7.28515625" style="32" customWidth="1"/>
    <col min="2" max="2" width="27.85546875" customWidth="1"/>
    <col min="3" max="3" width="37.5703125" customWidth="1"/>
    <col min="4" max="4" width="23" customWidth="1"/>
    <col min="5" max="5" width="22.7109375" customWidth="1"/>
    <col min="6" max="6" width="21.140625" customWidth="1"/>
    <col min="7" max="7" width="16.42578125" customWidth="1"/>
    <col min="8" max="8" width="16.85546875" customWidth="1"/>
    <col min="9" max="9" width="17.7109375" customWidth="1"/>
    <col min="10" max="10" width="27.85546875" customWidth="1"/>
  </cols>
  <sheetData>
    <row r="1" spans="1:9" ht="24.75" customHeight="1" x14ac:dyDescent="0.25">
      <c r="A1" s="53" t="s">
        <v>97</v>
      </c>
      <c r="B1" s="53"/>
      <c r="C1" s="53"/>
      <c r="D1" s="53"/>
      <c r="E1" s="53"/>
      <c r="F1" s="53"/>
      <c r="G1" s="53"/>
      <c r="H1" s="53"/>
      <c r="I1" s="53"/>
    </row>
    <row r="2" spans="1:9" ht="33.75" customHeight="1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ht="123" customHeight="1" x14ac:dyDescent="0.25">
      <c r="A3" s="21" t="s">
        <v>15</v>
      </c>
      <c r="B3" s="22" t="s">
        <v>16</v>
      </c>
      <c r="C3" s="22" t="s">
        <v>17</v>
      </c>
      <c r="D3" s="22" t="s">
        <v>18</v>
      </c>
      <c r="E3" s="22" t="s">
        <v>19</v>
      </c>
      <c r="F3" s="22" t="s">
        <v>20</v>
      </c>
      <c r="G3" s="22" t="s">
        <v>21</v>
      </c>
      <c r="H3" s="23" t="s">
        <v>22</v>
      </c>
      <c r="I3" s="23" t="s">
        <v>23</v>
      </c>
    </row>
    <row r="4" spans="1:9" s="30" customFormat="1" x14ac:dyDescent="0.25">
      <c r="A4" s="24">
        <v>1</v>
      </c>
      <c r="B4" s="25" t="s">
        <v>24</v>
      </c>
      <c r="C4" s="26" t="s">
        <v>25</v>
      </c>
      <c r="D4" s="24"/>
      <c r="E4" s="27">
        <v>713.31</v>
      </c>
      <c r="F4" s="27">
        <f t="shared" ref="F4:F18" si="0">E4*(1+G4)</f>
        <v>713.31</v>
      </c>
      <c r="G4" s="28">
        <v>0</v>
      </c>
      <c r="H4" s="29">
        <f t="shared" ref="H4:H17" si="1">I4/31</f>
        <v>3</v>
      </c>
      <c r="I4" s="29">
        <f>E4/7.67</f>
        <v>93</v>
      </c>
    </row>
    <row r="5" spans="1:9" s="30" customFormat="1" x14ac:dyDescent="0.25">
      <c r="A5" s="24">
        <v>2</v>
      </c>
      <c r="B5" s="25" t="s">
        <v>26</v>
      </c>
      <c r="C5" s="26" t="s">
        <v>79</v>
      </c>
      <c r="D5" s="24"/>
      <c r="E5" s="27">
        <v>475.54</v>
      </c>
      <c r="F5" s="27">
        <f t="shared" si="0"/>
        <v>518.33860000000004</v>
      </c>
      <c r="G5" s="28">
        <v>0.09</v>
      </c>
      <c r="H5" s="29">
        <f t="shared" si="1"/>
        <v>2</v>
      </c>
      <c r="I5" s="29">
        <f t="shared" ref="I5:I19" si="2">E5/7.67</f>
        <v>62</v>
      </c>
    </row>
    <row r="6" spans="1:9" s="30" customFormat="1" x14ac:dyDescent="0.25">
      <c r="A6" s="24">
        <v>3</v>
      </c>
      <c r="B6" s="25" t="s">
        <v>27</v>
      </c>
      <c r="C6" s="26" t="s">
        <v>28</v>
      </c>
      <c r="D6" s="24">
        <v>176251497</v>
      </c>
      <c r="E6" s="27">
        <v>713.31</v>
      </c>
      <c r="F6" s="27">
        <f t="shared" si="0"/>
        <v>777.50789999999995</v>
      </c>
      <c r="G6" s="28">
        <v>0.09</v>
      </c>
      <c r="H6" s="29">
        <f t="shared" si="1"/>
        <v>3</v>
      </c>
      <c r="I6" s="29">
        <f t="shared" si="2"/>
        <v>93</v>
      </c>
    </row>
    <row r="7" spans="1:9" s="30" customFormat="1" x14ac:dyDescent="0.25">
      <c r="A7" s="24">
        <v>4</v>
      </c>
      <c r="B7" s="25" t="s">
        <v>30</v>
      </c>
      <c r="C7" s="26" t="s">
        <v>80</v>
      </c>
      <c r="D7" s="24">
        <v>175430013</v>
      </c>
      <c r="E7" s="27">
        <v>4279.8599999999997</v>
      </c>
      <c r="F7" s="27">
        <f t="shared" si="0"/>
        <v>4665.0474000000004</v>
      </c>
      <c r="G7" s="28">
        <v>0.09</v>
      </c>
      <c r="H7" s="29">
        <f t="shared" si="1"/>
        <v>18</v>
      </c>
      <c r="I7" s="29">
        <f t="shared" si="2"/>
        <v>558</v>
      </c>
    </row>
    <row r="8" spans="1:9" s="30" customFormat="1" x14ac:dyDescent="0.25">
      <c r="A8" s="24">
        <v>5</v>
      </c>
      <c r="B8" s="25" t="s">
        <v>31</v>
      </c>
      <c r="C8" s="26" t="s">
        <v>32</v>
      </c>
      <c r="D8" s="24">
        <v>121023551</v>
      </c>
      <c r="E8" s="27">
        <f>1395/1.95583</f>
        <v>713.25217426872484</v>
      </c>
      <c r="F8" s="27">
        <f t="shared" si="0"/>
        <v>777.44486995291015</v>
      </c>
      <c r="G8" s="28">
        <v>0.09</v>
      </c>
      <c r="H8" s="29">
        <f t="shared" si="1"/>
        <v>2.999756799717058</v>
      </c>
      <c r="I8" s="29">
        <f t="shared" si="2"/>
        <v>92.992460791228794</v>
      </c>
    </row>
    <row r="9" spans="1:9" s="30" customFormat="1" x14ac:dyDescent="0.25">
      <c r="A9" s="24">
        <v>6</v>
      </c>
      <c r="B9" s="37" t="s">
        <v>78</v>
      </c>
      <c r="C9" s="38" t="s">
        <v>81</v>
      </c>
      <c r="D9" s="24">
        <v>204272697</v>
      </c>
      <c r="E9" s="27">
        <v>237.77</v>
      </c>
      <c r="F9" s="27">
        <f t="shared" si="0"/>
        <v>259.16930000000002</v>
      </c>
      <c r="G9" s="28">
        <v>0.09</v>
      </c>
      <c r="H9" s="29">
        <f t="shared" si="1"/>
        <v>1</v>
      </c>
      <c r="I9" s="29">
        <f t="shared" si="2"/>
        <v>31</v>
      </c>
    </row>
    <row r="10" spans="1:9" s="30" customFormat="1" x14ac:dyDescent="0.25">
      <c r="A10" s="24">
        <v>7</v>
      </c>
      <c r="B10" s="25" t="s">
        <v>33</v>
      </c>
      <c r="C10" s="26" t="s">
        <v>34</v>
      </c>
      <c r="D10" s="31">
        <v>931625</v>
      </c>
      <c r="E10" s="27">
        <v>475.54</v>
      </c>
      <c r="F10" s="27">
        <f t="shared" si="0"/>
        <v>570.64800000000002</v>
      </c>
      <c r="G10" s="28">
        <v>0.2</v>
      </c>
      <c r="H10" s="29">
        <f t="shared" si="1"/>
        <v>2</v>
      </c>
      <c r="I10" s="29">
        <f t="shared" si="2"/>
        <v>62</v>
      </c>
    </row>
    <row r="11" spans="1:9" s="30" customFormat="1" x14ac:dyDescent="0.25">
      <c r="A11" s="24">
        <v>8</v>
      </c>
      <c r="B11" s="25" t="s">
        <v>35</v>
      </c>
      <c r="C11" s="26" t="s">
        <v>36</v>
      </c>
      <c r="D11" s="24">
        <v>203974434</v>
      </c>
      <c r="E11" s="27">
        <v>237.77</v>
      </c>
      <c r="F11" s="27">
        <v>259.16000000000003</v>
      </c>
      <c r="G11" s="28">
        <v>0.09</v>
      </c>
      <c r="H11" s="29">
        <f t="shared" si="1"/>
        <v>1</v>
      </c>
      <c r="I11" s="29">
        <f t="shared" si="2"/>
        <v>31</v>
      </c>
    </row>
    <row r="12" spans="1:9" s="30" customFormat="1" ht="30" x14ac:dyDescent="0.25">
      <c r="A12" s="24">
        <v>9</v>
      </c>
      <c r="B12" s="25" t="s">
        <v>37</v>
      </c>
      <c r="C12" s="26" t="s">
        <v>83</v>
      </c>
      <c r="D12" s="31">
        <v>649348</v>
      </c>
      <c r="E12" s="27">
        <v>15792.53</v>
      </c>
      <c r="F12" s="27">
        <f t="shared" si="0"/>
        <v>17213.8577</v>
      </c>
      <c r="G12" s="28">
        <v>0.09</v>
      </c>
      <c r="H12" s="29">
        <f t="shared" si="1"/>
        <v>66.41935483870968</v>
      </c>
      <c r="I12" s="29">
        <f t="shared" si="2"/>
        <v>2059</v>
      </c>
    </row>
    <row r="13" spans="1:9" s="30" customFormat="1" x14ac:dyDescent="0.25">
      <c r="A13" s="24">
        <v>10</v>
      </c>
      <c r="B13" s="25" t="s">
        <v>38</v>
      </c>
      <c r="C13" s="26" t="s">
        <v>89</v>
      </c>
      <c r="D13" s="31">
        <v>8316299990217</v>
      </c>
      <c r="E13" s="27">
        <v>475.54</v>
      </c>
      <c r="F13" s="27">
        <f t="shared" si="0"/>
        <v>570.64800000000002</v>
      </c>
      <c r="G13" s="28">
        <v>0.2</v>
      </c>
      <c r="H13" s="29">
        <f t="shared" si="1"/>
        <v>2</v>
      </c>
      <c r="I13" s="29">
        <f t="shared" si="2"/>
        <v>62</v>
      </c>
    </row>
    <row r="14" spans="1:9" s="30" customFormat="1" x14ac:dyDescent="0.25">
      <c r="A14" s="24">
        <v>11</v>
      </c>
      <c r="B14" s="25" t="s">
        <v>39</v>
      </c>
      <c r="C14" s="26" t="s">
        <v>88</v>
      </c>
      <c r="D14" s="24">
        <v>206638093</v>
      </c>
      <c r="E14" s="27">
        <v>29905.33</v>
      </c>
      <c r="F14" s="27">
        <f t="shared" si="0"/>
        <v>32596.809700000005</v>
      </c>
      <c r="G14" s="28">
        <v>0.09</v>
      </c>
      <c r="H14" s="29">
        <f t="shared" si="1"/>
        <v>125.77419354838712</v>
      </c>
      <c r="I14" s="29">
        <f t="shared" si="2"/>
        <v>3899.0000000000005</v>
      </c>
    </row>
    <row r="15" spans="1:9" s="30" customFormat="1" x14ac:dyDescent="0.25">
      <c r="A15" s="24">
        <v>12</v>
      </c>
      <c r="B15" s="25" t="s">
        <v>40</v>
      </c>
      <c r="C15" s="26" t="s">
        <v>87</v>
      </c>
      <c r="D15" s="31">
        <v>20974961</v>
      </c>
      <c r="E15" s="27">
        <v>475.54</v>
      </c>
      <c r="F15" s="27">
        <f t="shared" si="0"/>
        <v>518.33860000000004</v>
      </c>
      <c r="G15" s="28">
        <v>0.09</v>
      </c>
      <c r="H15" s="29">
        <f t="shared" si="1"/>
        <v>2</v>
      </c>
      <c r="I15" s="29">
        <f t="shared" si="2"/>
        <v>62</v>
      </c>
    </row>
    <row r="16" spans="1:9" s="30" customFormat="1" x14ac:dyDescent="0.25">
      <c r="A16" s="24">
        <v>13</v>
      </c>
      <c r="B16" s="25" t="s">
        <v>42</v>
      </c>
      <c r="C16" s="26" t="s">
        <v>43</v>
      </c>
      <c r="D16" s="24">
        <v>200735692</v>
      </c>
      <c r="E16" s="27">
        <v>237.77</v>
      </c>
      <c r="F16" s="27">
        <v>259.16000000000003</v>
      </c>
      <c r="G16" s="28">
        <v>0.09</v>
      </c>
      <c r="H16" s="29">
        <f t="shared" si="1"/>
        <v>1</v>
      </c>
      <c r="I16" s="29">
        <f t="shared" si="2"/>
        <v>31</v>
      </c>
    </row>
    <row r="17" spans="1:9" s="30" customFormat="1" x14ac:dyDescent="0.25">
      <c r="A17" s="24">
        <v>14</v>
      </c>
      <c r="B17" s="25" t="s">
        <v>44</v>
      </c>
      <c r="C17" s="26" t="s">
        <v>86</v>
      </c>
      <c r="D17" s="24">
        <v>103127598</v>
      </c>
      <c r="E17" s="27">
        <f>2325/1.95583</f>
        <v>1188.753623781208</v>
      </c>
      <c r="F17" s="27">
        <f t="shared" si="0"/>
        <v>1295.741449921517</v>
      </c>
      <c r="G17" s="28">
        <v>0.09</v>
      </c>
      <c r="H17" s="29">
        <f t="shared" si="1"/>
        <v>4.9995946661950965</v>
      </c>
      <c r="I17" s="29">
        <f t="shared" si="2"/>
        <v>154.98743465204799</v>
      </c>
    </row>
    <row r="18" spans="1:9" s="30" customFormat="1" x14ac:dyDescent="0.25">
      <c r="A18" s="24">
        <v>15</v>
      </c>
      <c r="B18" s="25" t="s">
        <v>45</v>
      </c>
      <c r="C18" s="26" t="s">
        <v>46</v>
      </c>
      <c r="D18" s="24">
        <v>205817015</v>
      </c>
      <c r="E18" s="27">
        <v>276.12</v>
      </c>
      <c r="F18" s="27">
        <f t="shared" si="0"/>
        <v>300.97080000000005</v>
      </c>
      <c r="G18" s="28">
        <v>0.09</v>
      </c>
      <c r="H18" s="29">
        <v>4</v>
      </c>
      <c r="I18" s="29">
        <f t="shared" si="2"/>
        <v>36</v>
      </c>
    </row>
    <row r="19" spans="1:9" s="30" customFormat="1" x14ac:dyDescent="0.25">
      <c r="A19" s="24">
        <v>16</v>
      </c>
      <c r="B19" s="25" t="s">
        <v>47</v>
      </c>
      <c r="C19" s="26" t="s">
        <v>85</v>
      </c>
      <c r="D19" s="24"/>
      <c r="E19" s="27">
        <v>1779.3</v>
      </c>
      <c r="F19" s="27">
        <f>E19*(1+G19)</f>
        <v>1779.3</v>
      </c>
      <c r="G19" s="28">
        <v>0</v>
      </c>
      <c r="H19" s="29">
        <v>8</v>
      </c>
      <c r="I19" s="29">
        <f t="shared" si="2"/>
        <v>231.98174706649283</v>
      </c>
    </row>
    <row r="20" spans="1:9" s="30" customFormat="1" x14ac:dyDescent="0.25">
      <c r="A20" s="44"/>
      <c r="B20" s="42"/>
      <c r="C20" s="43"/>
      <c r="D20" s="44"/>
      <c r="E20" s="45"/>
      <c r="F20" s="45"/>
      <c r="G20" s="46"/>
      <c r="H20" s="47"/>
      <c r="I20" s="47"/>
    </row>
    <row r="21" spans="1:9" x14ac:dyDescent="0.25">
      <c r="A21" s="35">
        <v>17</v>
      </c>
      <c r="B21" s="25" t="s">
        <v>48</v>
      </c>
      <c r="C21" s="26" t="s">
        <v>49</v>
      </c>
      <c r="D21" s="3">
        <v>203974434</v>
      </c>
      <c r="E21" s="27">
        <v>245.44</v>
      </c>
      <c r="F21" s="27">
        <v>267.52999999999997</v>
      </c>
      <c r="G21" s="28">
        <v>0.09</v>
      </c>
      <c r="H21" s="29">
        <f>I21/32</f>
        <v>1</v>
      </c>
      <c r="I21" s="29">
        <f>E21/7.67</f>
        <v>32</v>
      </c>
    </row>
    <row r="22" spans="1:9" x14ac:dyDescent="0.25">
      <c r="A22" s="35">
        <v>18</v>
      </c>
      <c r="B22" s="25" t="s">
        <v>50</v>
      </c>
      <c r="C22" s="26" t="s">
        <v>89</v>
      </c>
      <c r="D22" s="34">
        <v>8316299990217</v>
      </c>
      <c r="E22" s="27">
        <f>585/1.95583</f>
        <v>299.1057504997878</v>
      </c>
      <c r="F22" s="27">
        <v>358.93</v>
      </c>
      <c r="G22" s="28">
        <v>0.2</v>
      </c>
      <c r="H22" s="29">
        <f t="shared" ref="H22:H42" si="3">I22/32</f>
        <v>1.2186511998850547</v>
      </c>
      <c r="I22" s="29">
        <f t="shared" ref="I22:I45" si="4">E22/7.67</f>
        <v>38.996838396321749</v>
      </c>
    </row>
    <row r="23" spans="1:9" x14ac:dyDescent="0.25">
      <c r="A23" s="35">
        <v>19</v>
      </c>
      <c r="B23" s="25" t="s">
        <v>52</v>
      </c>
      <c r="C23" s="26" t="s">
        <v>51</v>
      </c>
      <c r="D23" s="24">
        <v>204272697</v>
      </c>
      <c r="E23" s="27">
        <v>490.88</v>
      </c>
      <c r="F23" s="27">
        <f t="shared" ref="F23:F45" si="5">E23*(1+G23)</f>
        <v>535.05920000000003</v>
      </c>
      <c r="G23" s="28">
        <v>0.09</v>
      </c>
      <c r="H23" s="29">
        <f t="shared" si="3"/>
        <v>2</v>
      </c>
      <c r="I23" s="29">
        <f t="shared" si="4"/>
        <v>64</v>
      </c>
    </row>
    <row r="24" spans="1:9" x14ac:dyDescent="0.25">
      <c r="A24" s="35">
        <v>20</v>
      </c>
      <c r="B24" s="25" t="s">
        <v>53</v>
      </c>
      <c r="C24" s="26" t="s">
        <v>28</v>
      </c>
      <c r="D24" s="35">
        <v>176251497</v>
      </c>
      <c r="E24" s="27">
        <v>490.88</v>
      </c>
      <c r="F24" s="27">
        <f t="shared" si="5"/>
        <v>535.05920000000003</v>
      </c>
      <c r="G24" s="28">
        <v>0.09</v>
      </c>
      <c r="H24" s="29">
        <f t="shared" si="3"/>
        <v>2</v>
      </c>
      <c r="I24" s="29">
        <f t="shared" si="4"/>
        <v>64</v>
      </c>
    </row>
    <row r="25" spans="1:9" x14ac:dyDescent="0.25">
      <c r="A25" s="35">
        <v>21</v>
      </c>
      <c r="B25" s="25" t="s">
        <v>54</v>
      </c>
      <c r="C25" s="26" t="s">
        <v>55</v>
      </c>
      <c r="D25" s="24">
        <v>201591095</v>
      </c>
      <c r="E25" s="27">
        <f>585/1.95583</f>
        <v>299.1057504997878</v>
      </c>
      <c r="F25" s="27">
        <f t="shared" si="5"/>
        <v>326.02526804476872</v>
      </c>
      <c r="G25" s="28">
        <v>0.09</v>
      </c>
      <c r="H25" s="29">
        <v>3</v>
      </c>
      <c r="I25" s="29">
        <f t="shared" si="4"/>
        <v>38.996838396321749</v>
      </c>
    </row>
    <row r="26" spans="1:9" x14ac:dyDescent="0.25">
      <c r="A26" s="35">
        <v>22</v>
      </c>
      <c r="B26" s="25" t="s">
        <v>56</v>
      </c>
      <c r="C26" s="26" t="s">
        <v>82</v>
      </c>
      <c r="D26" s="35">
        <v>102937179</v>
      </c>
      <c r="E26" s="27">
        <v>245.44</v>
      </c>
      <c r="F26" s="27">
        <f t="shared" si="5"/>
        <v>267.52960000000002</v>
      </c>
      <c r="G26" s="28">
        <v>0.09</v>
      </c>
      <c r="H26" s="29">
        <f t="shared" si="3"/>
        <v>1</v>
      </c>
      <c r="I26" s="29">
        <f t="shared" si="4"/>
        <v>32</v>
      </c>
    </row>
    <row r="27" spans="1:9" x14ac:dyDescent="0.25">
      <c r="A27" s="35">
        <v>23</v>
      </c>
      <c r="B27" s="25" t="s">
        <v>57</v>
      </c>
      <c r="C27" s="26" t="s">
        <v>90</v>
      </c>
      <c r="D27" s="35">
        <v>175094744</v>
      </c>
      <c r="E27" s="27">
        <v>245.44</v>
      </c>
      <c r="F27" s="27">
        <f t="shared" si="5"/>
        <v>267.52960000000002</v>
      </c>
      <c r="G27" s="28">
        <v>0.09</v>
      </c>
      <c r="H27" s="29">
        <f t="shared" si="3"/>
        <v>1</v>
      </c>
      <c r="I27" s="29">
        <f t="shared" si="4"/>
        <v>32</v>
      </c>
    </row>
    <row r="28" spans="1:9" x14ac:dyDescent="0.25">
      <c r="A28" s="35">
        <v>24</v>
      </c>
      <c r="B28" s="25" t="s">
        <v>58</v>
      </c>
      <c r="C28" s="26" t="s">
        <v>34</v>
      </c>
      <c r="D28" s="35">
        <v>931625</v>
      </c>
      <c r="E28" s="27">
        <f>490.88</f>
        <v>490.88</v>
      </c>
      <c r="F28" s="27">
        <f t="shared" si="5"/>
        <v>589.05599999999993</v>
      </c>
      <c r="G28" s="28">
        <v>0.2</v>
      </c>
      <c r="H28" s="29">
        <f t="shared" si="3"/>
        <v>2</v>
      </c>
      <c r="I28" s="29">
        <f t="shared" si="4"/>
        <v>64</v>
      </c>
    </row>
    <row r="29" spans="1:9" x14ac:dyDescent="0.25">
      <c r="A29" s="35">
        <v>25</v>
      </c>
      <c r="B29" s="25" t="s">
        <v>59</v>
      </c>
      <c r="C29" s="26" t="s">
        <v>32</v>
      </c>
      <c r="D29" s="35">
        <v>121023551</v>
      </c>
      <c r="E29" s="27">
        <v>490.88</v>
      </c>
      <c r="F29" s="27">
        <f t="shared" si="5"/>
        <v>589.05599999999993</v>
      </c>
      <c r="G29" s="28">
        <v>0.2</v>
      </c>
      <c r="H29" s="29">
        <f t="shared" si="3"/>
        <v>2</v>
      </c>
      <c r="I29" s="29">
        <f t="shared" si="4"/>
        <v>64</v>
      </c>
    </row>
    <row r="30" spans="1:9" x14ac:dyDescent="0.25">
      <c r="A30" s="35">
        <v>26</v>
      </c>
      <c r="B30" s="25" t="s">
        <v>60</v>
      </c>
      <c r="C30" s="26" t="s">
        <v>29</v>
      </c>
      <c r="D30" s="24">
        <v>124596702</v>
      </c>
      <c r="E30" s="27">
        <v>8121.87</v>
      </c>
      <c r="F30" s="27">
        <f t="shared" si="5"/>
        <v>9746.2439999999988</v>
      </c>
      <c r="G30" s="28">
        <v>0.2</v>
      </c>
      <c r="H30" s="29">
        <v>34</v>
      </c>
      <c r="I30" s="29">
        <f t="shared" si="4"/>
        <v>1058.9139504563234</v>
      </c>
    </row>
    <row r="31" spans="1:9" x14ac:dyDescent="0.25">
      <c r="A31" s="35">
        <v>27</v>
      </c>
      <c r="B31" s="25" t="s">
        <v>61</v>
      </c>
      <c r="C31" s="26" t="s">
        <v>84</v>
      </c>
      <c r="D31" s="34">
        <v>1308228780478</v>
      </c>
      <c r="E31" s="27">
        <v>245.44</v>
      </c>
      <c r="F31" s="27">
        <v>267.52999999999997</v>
      </c>
      <c r="G31" s="28">
        <v>0.09</v>
      </c>
      <c r="H31" s="29">
        <f t="shared" si="3"/>
        <v>1</v>
      </c>
      <c r="I31" s="29">
        <f t="shared" si="4"/>
        <v>32</v>
      </c>
    </row>
    <row r="32" spans="1:9" x14ac:dyDescent="0.25">
      <c r="A32" s="35">
        <v>28</v>
      </c>
      <c r="B32" s="25" t="s">
        <v>62</v>
      </c>
      <c r="C32" s="26" t="s">
        <v>87</v>
      </c>
      <c r="D32" s="36">
        <v>20974961</v>
      </c>
      <c r="E32" s="27">
        <v>490.88</v>
      </c>
      <c r="F32" s="27">
        <f t="shared" si="5"/>
        <v>535.05920000000003</v>
      </c>
      <c r="G32" s="28">
        <v>0.09</v>
      </c>
      <c r="H32" s="29">
        <f t="shared" si="3"/>
        <v>2</v>
      </c>
      <c r="I32" s="29">
        <f t="shared" si="4"/>
        <v>64</v>
      </c>
    </row>
    <row r="33" spans="1:9" x14ac:dyDescent="0.25">
      <c r="A33" s="35">
        <v>29</v>
      </c>
      <c r="B33" s="25" t="s">
        <v>63</v>
      </c>
      <c r="C33" s="26" t="s">
        <v>25</v>
      </c>
      <c r="D33" s="24"/>
      <c r="E33" s="27">
        <v>736.32</v>
      </c>
      <c r="F33" s="27">
        <f t="shared" si="5"/>
        <v>736.32</v>
      </c>
      <c r="G33" s="28">
        <v>0</v>
      </c>
      <c r="H33" s="29">
        <f t="shared" si="3"/>
        <v>3.0000000000000004</v>
      </c>
      <c r="I33" s="29">
        <f>E33/7.67</f>
        <v>96.000000000000014</v>
      </c>
    </row>
    <row r="34" spans="1:9" x14ac:dyDescent="0.25">
      <c r="A34" s="35">
        <v>30</v>
      </c>
      <c r="B34" s="25" t="s">
        <v>64</v>
      </c>
      <c r="C34" s="26" t="s">
        <v>43</v>
      </c>
      <c r="D34" s="24">
        <v>200735692</v>
      </c>
      <c r="E34" s="27">
        <v>46.02</v>
      </c>
      <c r="F34" s="27">
        <f t="shared" si="5"/>
        <v>50.161800000000007</v>
      </c>
      <c r="G34" s="28">
        <v>0.09</v>
      </c>
      <c r="H34" s="29">
        <v>1</v>
      </c>
      <c r="I34" s="29">
        <f t="shared" si="4"/>
        <v>6.0000000000000009</v>
      </c>
    </row>
    <row r="35" spans="1:9" x14ac:dyDescent="0.25">
      <c r="A35" s="35">
        <v>31</v>
      </c>
      <c r="B35" s="25" t="s">
        <v>65</v>
      </c>
      <c r="C35" s="26" t="s">
        <v>41</v>
      </c>
      <c r="D35" s="24">
        <v>203216286</v>
      </c>
      <c r="E35" s="27">
        <v>694.85</v>
      </c>
      <c r="F35" s="27">
        <v>757.38177653477044</v>
      </c>
      <c r="G35" s="28">
        <v>0.09</v>
      </c>
      <c r="H35" s="29">
        <f t="shared" si="3"/>
        <v>2.8310381355932206</v>
      </c>
      <c r="I35" s="29">
        <f>E35/7.67</f>
        <v>90.593220338983059</v>
      </c>
    </row>
    <row r="36" spans="1:9" x14ac:dyDescent="0.25">
      <c r="A36" s="35">
        <v>32</v>
      </c>
      <c r="B36" s="37" t="s">
        <v>66</v>
      </c>
      <c r="C36" s="26" t="s">
        <v>67</v>
      </c>
      <c r="D36" s="24">
        <v>106527900</v>
      </c>
      <c r="E36" s="27">
        <f>6840/1.95583</f>
        <v>3497.2364673821344</v>
      </c>
      <c r="F36" s="27">
        <f t="shared" si="5"/>
        <v>3811.9877494465268</v>
      </c>
      <c r="G36" s="28">
        <v>0.09</v>
      </c>
      <c r="H36" s="29">
        <v>22</v>
      </c>
      <c r="I36" s="29">
        <f t="shared" si="4"/>
        <v>455.96303355699274</v>
      </c>
    </row>
    <row r="37" spans="1:9" x14ac:dyDescent="0.25">
      <c r="A37" s="35">
        <v>33</v>
      </c>
      <c r="B37" s="37" t="s">
        <v>68</v>
      </c>
      <c r="C37" s="26" t="s">
        <v>67</v>
      </c>
      <c r="D37" s="24">
        <v>106527900</v>
      </c>
      <c r="E37" s="27">
        <f>3360/1.95583</f>
        <v>1717.9407208192943</v>
      </c>
      <c r="F37" s="27">
        <f t="shared" si="5"/>
        <v>1872.555385693031</v>
      </c>
      <c r="G37" s="28">
        <v>0.09</v>
      </c>
      <c r="H37" s="29">
        <f t="shared" ref="H37:H38" si="6">I37/32</f>
        <v>6.9994325326731355</v>
      </c>
      <c r="I37" s="29">
        <f t="shared" si="4"/>
        <v>223.98184104554034</v>
      </c>
    </row>
    <row r="38" spans="1:9" x14ac:dyDescent="0.25">
      <c r="A38" s="35">
        <v>34</v>
      </c>
      <c r="B38" s="37" t="s">
        <v>69</v>
      </c>
      <c r="C38" s="26" t="s">
        <v>67</v>
      </c>
      <c r="D38" s="24">
        <v>106527900</v>
      </c>
      <c r="E38" s="27">
        <v>4417.92</v>
      </c>
      <c r="F38" s="27">
        <f t="shared" si="5"/>
        <v>4815.5328000000009</v>
      </c>
      <c r="G38" s="28">
        <v>0.09</v>
      </c>
      <c r="H38" s="29">
        <f t="shared" si="6"/>
        <v>18</v>
      </c>
      <c r="I38" s="29">
        <f t="shared" si="4"/>
        <v>576</v>
      </c>
    </row>
    <row r="39" spans="1:9" x14ac:dyDescent="0.25">
      <c r="A39" s="35">
        <v>35</v>
      </c>
      <c r="B39" s="25" t="s">
        <v>70</v>
      </c>
      <c r="C39" s="26" t="s">
        <v>95</v>
      </c>
      <c r="D39" s="35">
        <v>695089</v>
      </c>
      <c r="E39" s="27">
        <v>3436.16</v>
      </c>
      <c r="F39" s="27">
        <f t="shared" si="5"/>
        <v>4123.3919999999998</v>
      </c>
      <c r="G39" s="28">
        <v>0.2</v>
      </c>
      <c r="H39" s="29">
        <f t="shared" si="3"/>
        <v>14</v>
      </c>
      <c r="I39" s="29">
        <f t="shared" si="4"/>
        <v>448</v>
      </c>
    </row>
    <row r="40" spans="1:9" x14ac:dyDescent="0.25">
      <c r="A40" s="35">
        <v>36</v>
      </c>
      <c r="B40" s="25" t="s">
        <v>71</v>
      </c>
      <c r="C40" s="26" t="s">
        <v>85</v>
      </c>
      <c r="D40" s="24"/>
      <c r="E40" s="27">
        <v>1718</v>
      </c>
      <c r="F40" s="27">
        <f t="shared" si="5"/>
        <v>1718</v>
      </c>
      <c r="G40" s="28">
        <v>0</v>
      </c>
      <c r="H40" s="29">
        <f t="shared" si="3"/>
        <v>6.9996740547588008</v>
      </c>
      <c r="I40" s="29">
        <f t="shared" si="4"/>
        <v>223.98956975228162</v>
      </c>
    </row>
    <row r="41" spans="1:9" x14ac:dyDescent="0.25">
      <c r="A41" s="35">
        <v>37</v>
      </c>
      <c r="B41" s="25" t="s">
        <v>72</v>
      </c>
      <c r="C41" s="26" t="s">
        <v>91</v>
      </c>
      <c r="D41" s="24">
        <v>203991615</v>
      </c>
      <c r="E41" s="27">
        <v>981.76</v>
      </c>
      <c r="F41" s="27">
        <f t="shared" si="5"/>
        <v>1070.1184000000001</v>
      </c>
      <c r="G41" s="28">
        <v>0.09</v>
      </c>
      <c r="H41" s="29">
        <f t="shared" si="3"/>
        <v>4</v>
      </c>
      <c r="I41" s="29">
        <f t="shared" si="4"/>
        <v>128</v>
      </c>
    </row>
    <row r="42" spans="1:9" x14ac:dyDescent="0.25">
      <c r="A42" s="35">
        <v>38</v>
      </c>
      <c r="B42" s="25" t="s">
        <v>73</v>
      </c>
      <c r="C42" s="26" t="s">
        <v>92</v>
      </c>
      <c r="D42" s="35">
        <v>206328828</v>
      </c>
      <c r="E42" s="27">
        <v>1718.08</v>
      </c>
      <c r="F42" s="27">
        <f t="shared" si="5"/>
        <v>1872.7072000000001</v>
      </c>
      <c r="G42" s="28">
        <v>0.09</v>
      </c>
      <c r="H42" s="29">
        <f t="shared" si="3"/>
        <v>7</v>
      </c>
      <c r="I42" s="29">
        <f t="shared" si="4"/>
        <v>224</v>
      </c>
    </row>
    <row r="43" spans="1:9" ht="30" x14ac:dyDescent="0.25">
      <c r="A43" s="35">
        <v>39</v>
      </c>
      <c r="B43" s="25" t="s">
        <v>74</v>
      </c>
      <c r="C43" s="26" t="s">
        <v>93</v>
      </c>
      <c r="D43" s="31">
        <v>649348</v>
      </c>
      <c r="E43" s="27">
        <v>16091.66</v>
      </c>
      <c r="F43" s="27">
        <f t="shared" si="5"/>
        <v>17539.9094</v>
      </c>
      <c r="G43" s="28">
        <v>0.09</v>
      </c>
      <c r="H43" s="29">
        <v>70</v>
      </c>
      <c r="I43" s="29">
        <f t="shared" si="4"/>
        <v>2098</v>
      </c>
    </row>
    <row r="44" spans="1:9" x14ac:dyDescent="0.25">
      <c r="A44" s="35">
        <v>40</v>
      </c>
      <c r="B44" s="25" t="s">
        <v>75</v>
      </c>
      <c r="C44" s="26" t="s">
        <v>76</v>
      </c>
      <c r="D44" s="35">
        <v>205099586</v>
      </c>
      <c r="E44" s="27">
        <v>184.09</v>
      </c>
      <c r="F44" s="27">
        <v>200.65</v>
      </c>
      <c r="G44" s="28">
        <v>0.09</v>
      </c>
      <c r="H44" s="29">
        <v>2</v>
      </c>
      <c r="I44" s="29">
        <f t="shared" si="4"/>
        <v>24.001303780964797</v>
      </c>
    </row>
    <row r="45" spans="1:9" x14ac:dyDescent="0.25">
      <c r="A45" s="35">
        <v>41</v>
      </c>
      <c r="B45" s="25" t="s">
        <v>77</v>
      </c>
      <c r="C45" s="26" t="s">
        <v>94</v>
      </c>
      <c r="D45" s="24">
        <v>202277254</v>
      </c>
      <c r="E45" s="27">
        <v>3704.61</v>
      </c>
      <c r="F45" s="27">
        <f t="shared" si="5"/>
        <v>4038.0249000000003</v>
      </c>
      <c r="G45" s="28">
        <v>0.09</v>
      </c>
      <c r="H45" s="29">
        <v>16</v>
      </c>
      <c r="I45" s="29">
        <f t="shared" si="4"/>
        <v>483</v>
      </c>
    </row>
    <row r="46" spans="1:9" ht="21.75" customHeight="1" x14ac:dyDescent="0.25">
      <c r="C46" s="33"/>
      <c r="E46" s="48">
        <f>SUM(E4:E45)</f>
        <v>109078.12448725096</v>
      </c>
      <c r="F46" s="48">
        <f>SUM(F4:F45)</f>
        <v>119966.80179959357</v>
      </c>
      <c r="G46" s="49" t="s">
        <v>96</v>
      </c>
      <c r="H46" s="50">
        <f>SUM(H4:H45)</f>
        <v>473.2416957759192</v>
      </c>
      <c r="I46" s="50">
        <f>SUM(I4:I45)</f>
        <v>14221.3982382335</v>
      </c>
    </row>
    <row r="47" spans="1:9" x14ac:dyDescent="0.25">
      <c r="C47" s="33"/>
    </row>
    <row r="48" spans="1:9" x14ac:dyDescent="0.25">
      <c r="C48" s="33"/>
    </row>
    <row r="49" spans="3:3" x14ac:dyDescent="0.25">
      <c r="C49" s="33"/>
    </row>
    <row r="50" spans="3:3" x14ac:dyDescent="0.25">
      <c r="C50" s="33"/>
    </row>
    <row r="51" spans="3:3" x14ac:dyDescent="0.25">
      <c r="C51" s="33"/>
    </row>
    <row r="52" spans="3:3" x14ac:dyDescent="0.25">
      <c r="C52" s="33"/>
    </row>
    <row r="53" spans="3:3" x14ac:dyDescent="0.25">
      <c r="C53" s="33"/>
    </row>
    <row r="54" spans="3:3" x14ac:dyDescent="0.25">
      <c r="C54" s="33"/>
    </row>
    <row r="55" spans="3:3" x14ac:dyDescent="0.25">
      <c r="C55" s="33"/>
    </row>
    <row r="56" spans="3:3" x14ac:dyDescent="0.25">
      <c r="C56" s="33"/>
    </row>
    <row r="57" spans="3:3" x14ac:dyDescent="0.25">
      <c r="C57" s="33"/>
    </row>
    <row r="58" spans="3:3" x14ac:dyDescent="0.25">
      <c r="C58" s="33"/>
    </row>
    <row r="59" spans="3:3" x14ac:dyDescent="0.25">
      <c r="C59" s="33"/>
    </row>
    <row r="60" spans="3:3" x14ac:dyDescent="0.25">
      <c r="C60" s="33"/>
    </row>
    <row r="61" spans="3:3" x14ac:dyDescent="0.25">
      <c r="C61" s="33"/>
    </row>
    <row r="62" spans="3:3" x14ac:dyDescent="0.25">
      <c r="C62" s="33"/>
    </row>
    <row r="63" spans="3:3" x14ac:dyDescent="0.25">
      <c r="C63" s="33"/>
    </row>
    <row r="64" spans="3:3" x14ac:dyDescent="0.25">
      <c r="C64" s="33"/>
    </row>
    <row r="65" spans="3:3" x14ac:dyDescent="0.25">
      <c r="C65" s="33"/>
    </row>
    <row r="66" spans="3:3" x14ac:dyDescent="0.25">
      <c r="C66" s="33"/>
    </row>
  </sheetData>
  <autoFilter ref="A3:I19" xr:uid="{00000000-0009-0000-0000-000001000000}"/>
  <mergeCells count="1">
    <mergeCell ref="A1:I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ФО</vt:lpstr>
      <vt:lpstr>ПРЕРАЗГЛЕДАНИ - ЯНУАРИ-ФЕВРУАРИ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 Atanasov</dc:creator>
  <cp:lastModifiedBy>Галина Смелова</cp:lastModifiedBy>
  <cp:lastPrinted>2026-03-25T08:51:35Z</cp:lastPrinted>
  <dcterms:created xsi:type="dcterms:W3CDTF">2025-11-26T20:16:24Z</dcterms:created>
  <dcterms:modified xsi:type="dcterms:W3CDTF">2026-03-26T08:35:14Z</dcterms:modified>
</cp:coreProperties>
</file>